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айсы\Прайсы Фасады\Киев\Краска\"/>
    </mc:Choice>
  </mc:AlternateContent>
  <bookViews>
    <workbookView xWindow="0" yWindow="0" windowWidth="20460" windowHeight="7935"/>
  </bookViews>
  <sheets>
    <sheet name="15062019" sheetId="8" r:id="rId1"/>
    <sheet name="Мин. размер" sheetId="9" state="hidden" r:id="rId2"/>
    <sheet name="R фасады" sheetId="10" state="hidden" r:id="rId3"/>
  </sheets>
  <calcPr calcId="152511"/>
</workbook>
</file>

<file path=xl/calcChain.xml><?xml version="1.0" encoding="utf-8"?>
<calcChain xmlns="http://schemas.openxmlformats.org/spreadsheetml/2006/main">
  <c r="D27" i="8" l="1"/>
  <c r="D28" i="8" s="1"/>
  <c r="B27" i="8"/>
  <c r="B30" i="8" s="1"/>
  <c r="B31" i="8" l="1"/>
  <c r="B28" i="8"/>
  <c r="F25" i="8"/>
  <c r="G26" i="8"/>
  <c r="G25" i="8"/>
  <c r="G24" i="8"/>
  <c r="B26" i="8"/>
  <c r="B25" i="8"/>
  <c r="B24" i="8"/>
  <c r="B29" i="8" s="1"/>
  <c r="D26" i="8"/>
  <c r="D25" i="8"/>
  <c r="D24" i="8"/>
  <c r="D29" i="8" s="1"/>
  <c r="H26" i="8"/>
  <c r="H25" i="8"/>
  <c r="H24" i="8"/>
  <c r="C26" i="8"/>
  <c r="C25" i="8"/>
  <c r="C24" i="8"/>
  <c r="E26" i="8"/>
  <c r="E25" i="8"/>
  <c r="E24" i="8"/>
  <c r="F26" i="8"/>
  <c r="F24" i="8"/>
  <c r="B64" i="8" l="1"/>
  <c r="B63" i="8"/>
  <c r="F50" i="8"/>
  <c r="F49" i="8"/>
  <c r="E80" i="8" l="1"/>
  <c r="E79" i="8"/>
  <c r="E78" i="8"/>
  <c r="E77" i="8"/>
  <c r="F55" i="8"/>
  <c r="B56" i="8"/>
  <c r="B57" i="8"/>
  <c r="B55" i="8"/>
  <c r="B54" i="8"/>
  <c r="B50" i="8" l="1"/>
  <c r="B49" i="8"/>
  <c r="H27" i="8" l="1"/>
  <c r="H28" i="8" s="1"/>
  <c r="C27" i="8"/>
  <c r="C28" i="8" s="1"/>
  <c r="E27" i="8"/>
  <c r="E30" i="8" s="1"/>
  <c r="F27" i="8"/>
  <c r="F28" i="8" s="1"/>
  <c r="G27" i="8"/>
  <c r="G28" i="8" s="1"/>
  <c r="C29" i="8"/>
  <c r="C30" i="8" l="1"/>
  <c r="E28" i="8"/>
  <c r="D30" i="8"/>
  <c r="E36" i="8"/>
  <c r="G29" i="8"/>
  <c r="E29" i="8"/>
</calcChain>
</file>

<file path=xl/sharedStrings.xml><?xml version="1.0" encoding="utf-8"?>
<sst xmlns="http://schemas.openxmlformats.org/spreadsheetml/2006/main" count="140" uniqueCount="80">
  <si>
    <t>Толщина МДФ / Вид фасада</t>
  </si>
  <si>
    <t>16/19 мм</t>
  </si>
  <si>
    <t>38мм</t>
  </si>
  <si>
    <t>Матовая, грн</t>
  </si>
  <si>
    <t>1-х сторонняя</t>
  </si>
  <si>
    <t>2-х сторонняя</t>
  </si>
  <si>
    <t>Возможно  изготовление и покраска  нестандартного радиусного фасада</t>
  </si>
  <si>
    <t>Сроки изготовления:</t>
  </si>
  <si>
    <t>Глянцевая, грн</t>
  </si>
  <si>
    <t>Внимание!!! Заказы менее 1 м2 рассчитываются по стоимости 1 м2</t>
  </si>
  <si>
    <t>Стоимость витрины + 10% к стоимости фасада</t>
  </si>
  <si>
    <t>патинирование увеличивает срок производства на 4 дня</t>
  </si>
  <si>
    <t>max L = 2500мм</t>
  </si>
  <si>
    <t>При изготовлении и покраске криволинейной детали + 190грн / матовая + 320грн / глянцевая. за м2 к цене по прайсу</t>
  </si>
  <si>
    <t>-</t>
  </si>
  <si>
    <t>грн/м2</t>
  </si>
  <si>
    <t>2-х сторонняя глянец / мат</t>
  </si>
  <si>
    <t>2-х сторонняя глянец / глянец</t>
  </si>
  <si>
    <t xml:space="preserve">Услуга патинирования фрезерованных фасадов - </t>
  </si>
  <si>
    <t>Услуги : Присадка петель - 13 грн./шт,  паз под ДВП - 13 грн./м.п,  подрезка карниза под 45* - 25 грн/шт</t>
  </si>
  <si>
    <t>грн /м.п - матовая покраска</t>
  </si>
  <si>
    <t>грн /м.п - глянцевая покраска</t>
  </si>
  <si>
    <t>радиусные фасады матовые – 18 рабочих дней / радиусные фасады глянцевые – 23рабочих дней</t>
  </si>
  <si>
    <t>курс $</t>
  </si>
  <si>
    <t>Внимание!!! Стоимость деталей площадью более 2м2 + 20% к стоимости детали</t>
  </si>
  <si>
    <t>Карниз "Монтана"</t>
  </si>
  <si>
    <t>Карниз "Корона"</t>
  </si>
  <si>
    <t>Фасады фрезерованные с патиной ПРЕМИУМ (шпон + покраска) 19 мм</t>
  </si>
  <si>
    <t>матовые   - 18 рабочих дней. / матовые фрезерованные – 23 рабочих дней</t>
  </si>
  <si>
    <t>глянцевые - 23 рабочих дней.  / глянцевые фрезерованные  - 28 рабочих дней</t>
  </si>
  <si>
    <t>При изготовлении и покраске врезерованных фасадов в толщине 22мм +  к цене по прайсу</t>
  </si>
  <si>
    <t>Фрезерованные фасады 16/19 мм Стандарт</t>
  </si>
  <si>
    <t>Фрезерованные фасады 16/19 мм Люкс</t>
  </si>
  <si>
    <t>грн /м.п - патинирование</t>
  </si>
  <si>
    <t>Квадрат</t>
  </si>
  <si>
    <t>Модерн</t>
  </si>
  <si>
    <t>грн/м.п. матовая покраска</t>
  </si>
  <si>
    <t>грн/м.п. матовая покраска с патиной</t>
  </si>
  <si>
    <t>Пилястра "Квадрат", "Модерн"</t>
  </si>
  <si>
    <t>ширина 50-120мм, длина до 2700мм, толщина 19мм.</t>
  </si>
  <si>
    <t>грн/м.п. гляцевая покраска</t>
  </si>
  <si>
    <t>грн/м.п. гляцевая покраска с патиной</t>
  </si>
  <si>
    <t>Минимальные размеры фрезерованных фасадов</t>
  </si>
  <si>
    <t>Вид фрезеровки</t>
  </si>
  <si>
    <t>мин. размер  глухого фасада</t>
  </si>
  <si>
    <t>мин. размер  ящика</t>
  </si>
  <si>
    <t>мин. размер  витрины</t>
  </si>
  <si>
    <t>KL-01</t>
  </si>
  <si>
    <t>296х280</t>
  </si>
  <si>
    <t>140х296</t>
  </si>
  <si>
    <t>380х280</t>
  </si>
  <si>
    <t>KL-02</t>
  </si>
  <si>
    <t>KL-02D</t>
  </si>
  <si>
    <t>KL-03</t>
  </si>
  <si>
    <t>KL-03M</t>
  </si>
  <si>
    <t>KL-04M</t>
  </si>
  <si>
    <t>KL-05</t>
  </si>
  <si>
    <t>KL-05D</t>
  </si>
  <si>
    <t>KL-06</t>
  </si>
  <si>
    <t>Экран</t>
  </si>
  <si>
    <t>150х150</t>
  </si>
  <si>
    <t>Джульетта</t>
  </si>
  <si>
    <t>Эрго</t>
  </si>
  <si>
    <t>Пена</t>
  </si>
  <si>
    <t>KL-07</t>
  </si>
  <si>
    <t>(по каталогам RAL, NCS)</t>
  </si>
  <si>
    <t>Кариниз "Монтана" R300, хорда 422 мм</t>
  </si>
  <si>
    <t>грн /шт - матовая покраска</t>
  </si>
  <si>
    <t>грн /шт - глянцевая покраска</t>
  </si>
  <si>
    <t>Радиусные гладкие фасады (стандарты R300, R 400, R700)</t>
  </si>
  <si>
    <t>Радиусные фрезерованные фасады Люкс 19мм (стандарты R300) / KL-02, Экран 45, Экран 45М, Эрго, Пена.</t>
  </si>
  <si>
    <t xml:space="preserve">Карниз "Универсальный" </t>
  </si>
  <si>
    <t>max L-2500мм</t>
  </si>
  <si>
    <t>грн /шт - глянцевая покраска с патиной</t>
  </si>
  <si>
    <t>грн /шт - матовая покраска с патиной</t>
  </si>
  <si>
    <t>Металлик, грн</t>
  </si>
  <si>
    <t>2-х сторонняя мет/ глянец</t>
  </si>
  <si>
    <t>Прайс-лист на крашенные фасады ТМ "FASART"</t>
  </si>
  <si>
    <t>Карниз №4</t>
  </si>
  <si>
    <t>22мм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</si>
</sst>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entury Gothic"/>
      <family val="2"/>
      <charset val="204"/>
    </font>
    <font>
      <b/>
      <i/>
      <sz val="14"/>
      <name val="Century Gothic"/>
      <family val="2"/>
      <charset val="204"/>
    </font>
    <font>
      <b/>
      <i/>
      <sz val="10"/>
      <name val="Century Gothic"/>
      <family val="2"/>
      <charset val="204"/>
    </font>
    <font>
      <i/>
      <sz val="10"/>
      <name val="Century Gothic"/>
      <family val="2"/>
      <charset val="204"/>
    </font>
    <font>
      <b/>
      <i/>
      <sz val="10"/>
      <color rgb="FFFF0000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entury Gothic"/>
      <family val="2"/>
      <charset val="204"/>
    </font>
    <font>
      <i/>
      <sz val="10"/>
      <color theme="1"/>
      <name val="Century Gothic"/>
      <family val="2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horizontal="left" wrapText="1" indent="4"/>
    </xf>
    <xf numFmtId="0" fontId="0" fillId="0" borderId="0" xfId="0" applyFill="1" applyAlignment="1">
      <alignment horizontal="left" wrapText="1" indent="3"/>
    </xf>
    <xf numFmtId="1" fontId="0" fillId="0" borderId="0" xfId="0" applyNumberFormat="1" applyFill="1" applyAlignment="1">
      <alignment horizontal="right" wrapText="1" indent="2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 indent="10"/>
    </xf>
    <xf numFmtId="1" fontId="0" fillId="0" borderId="0" xfId="0" applyNumberFormat="1" applyFill="1" applyAlignment="1">
      <alignment horizontal="left" wrapText="1" indent="10"/>
    </xf>
    <xf numFmtId="0" fontId="10" fillId="4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4" fontId="2" fillId="2" borderId="0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52</xdr:row>
      <xdr:rowOff>54429</xdr:rowOff>
    </xdr:from>
    <xdr:to>
      <xdr:col>0</xdr:col>
      <xdr:colOff>1714500</xdr:colOff>
      <xdr:row>58</xdr:row>
      <xdr:rowOff>108856</xdr:rowOff>
    </xdr:to>
    <xdr:pic>
      <xdr:nvPicPr>
        <xdr:cNvPr id="4" name="Рисунок 3" descr="D:\Documents and Settings\kozak\Local Settings\Temporary Internet Files\Content.Outlook\68QZT79G\монтана.jpg"/>
        <xdr:cNvPicPr/>
      </xdr:nvPicPr>
      <xdr:blipFill>
        <a:blip xmlns:r="http://schemas.openxmlformats.org/officeDocument/2006/relationships" r:embed="rId1" cstate="print"/>
        <a:srcRect t="16287" r="35223" b="38111"/>
        <a:stretch>
          <a:fillRect/>
        </a:stretch>
      </xdr:blipFill>
      <xdr:spPr bwMode="auto">
        <a:xfrm>
          <a:off x="27214" y="14465754"/>
          <a:ext cx="1687286" cy="133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68036</xdr:colOff>
      <xdr:row>47</xdr:row>
      <xdr:rowOff>95251</xdr:rowOff>
    </xdr:from>
    <xdr:to>
      <xdr:col>0</xdr:col>
      <xdr:colOff>1875881</xdr:colOff>
      <xdr:row>52</xdr:row>
      <xdr:rowOff>53250</xdr:rowOff>
    </xdr:to>
    <xdr:pic>
      <xdr:nvPicPr>
        <xdr:cNvPr id="5" name="Рисунок 4" descr="D:\Documents and Settings\kozak\Мои документы\kar_ch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36" y="13515976"/>
          <a:ext cx="1811927" cy="107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37310</xdr:colOff>
      <xdr:row>46</xdr:row>
      <xdr:rowOff>23558</xdr:rowOff>
    </xdr:from>
    <xdr:to>
      <xdr:col>1</xdr:col>
      <xdr:colOff>10241</xdr:colOff>
      <xdr:row>58</xdr:row>
      <xdr:rowOff>58379</xdr:rowOff>
    </xdr:to>
    <xdr:grpSp>
      <xdr:nvGrpSpPr>
        <xdr:cNvPr id="3" name="Группа 2"/>
        <xdr:cNvGrpSpPr/>
      </xdr:nvGrpSpPr>
      <xdr:grpSpPr>
        <a:xfrm>
          <a:off x="37310" y="14189831"/>
          <a:ext cx="1999158" cy="2597912"/>
          <a:chOff x="37310" y="14828129"/>
          <a:chExt cx="1986788" cy="2592964"/>
        </a:xfrm>
      </xdr:grpSpPr>
      <xdr:pic>
        <xdr:nvPicPr>
          <xdr:cNvPr id="9" name="Рисунок 8" descr="D:\Documents and Settings\kozak\Local Settings\Temporary Internet Files\Content.Outlook\68QZT79G\монтана.jpg"/>
          <xdr:cNvPicPr/>
        </xdr:nvPicPr>
        <xdr:blipFill>
          <a:blip xmlns:r="http://schemas.openxmlformats.org/officeDocument/2006/relationships" r:embed="rId1" cstate="print"/>
          <a:srcRect t="16287" r="35223" b="38111"/>
          <a:stretch>
            <a:fillRect/>
          </a:stretch>
        </xdr:blipFill>
        <xdr:spPr bwMode="auto">
          <a:xfrm>
            <a:off x="47697" y="16052916"/>
            <a:ext cx="1976401" cy="13681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Рисунок 9" descr="D:\Documents and Settings\kozak\Мои документы\kar_ch.JPG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310" y="14828129"/>
            <a:ext cx="1970109" cy="10463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1306917</xdr:colOff>
      <xdr:row>67</xdr:row>
      <xdr:rowOff>33227</xdr:rowOff>
    </xdr:from>
    <xdr:to>
      <xdr:col>3</xdr:col>
      <xdr:colOff>1218314</xdr:colOff>
      <xdr:row>84</xdr:row>
      <xdr:rowOff>11074</xdr:rowOff>
    </xdr:to>
    <xdr:grpSp>
      <xdr:nvGrpSpPr>
        <xdr:cNvPr id="11" name="Группа 10"/>
        <xdr:cNvGrpSpPr/>
      </xdr:nvGrpSpPr>
      <xdr:grpSpPr>
        <a:xfrm>
          <a:off x="3333144" y="18477091"/>
          <a:ext cx="2664988" cy="3510756"/>
          <a:chOff x="2924475" y="16524270"/>
          <a:chExt cx="1674729" cy="4527049"/>
        </a:xfrm>
      </xdr:grpSpPr>
      <xdr:pic>
        <xdr:nvPicPr>
          <xdr:cNvPr id="12" name="Рисунок 11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4846" t="5767" r="43780" b="12564"/>
          <a:stretch/>
        </xdr:blipFill>
        <xdr:spPr>
          <a:xfrm>
            <a:off x="2924475" y="16524270"/>
            <a:ext cx="810973" cy="4510362"/>
          </a:xfrm>
          <a:prstGeom prst="rect">
            <a:avLst/>
          </a:prstGeom>
        </xdr:spPr>
      </xdr:pic>
      <xdr:pic>
        <xdr:nvPicPr>
          <xdr:cNvPr id="13" name="Рисунок 12"/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45146" t="5953" r="45113" b="12563"/>
          <a:stretch/>
        </xdr:blipFill>
        <xdr:spPr>
          <a:xfrm>
            <a:off x="3778538" y="16533614"/>
            <a:ext cx="820666" cy="451770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619743</xdr:colOff>
      <xdr:row>8</xdr:row>
      <xdr:rowOff>54429</xdr:rowOff>
    </xdr:to>
    <xdr:pic>
      <xdr:nvPicPr>
        <xdr:cNvPr id="15" name="Рисунок 14"/>
        <xdr:cNvPicPr/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52" t="33716" r="586" b="44952"/>
        <a:stretch/>
      </xdr:blipFill>
      <xdr:spPr bwMode="auto">
        <a:xfrm>
          <a:off x="0" y="188285"/>
          <a:ext cx="10736985" cy="13724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158751</xdr:rowOff>
    </xdr:from>
    <xdr:to>
      <xdr:col>10</xdr:col>
      <xdr:colOff>557808</xdr:colOff>
      <xdr:row>49</xdr:row>
      <xdr:rowOff>174625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698" t="28242" r="19048" b="12771"/>
        <a:stretch/>
      </xdr:blipFill>
      <xdr:spPr>
        <a:xfrm>
          <a:off x="0" y="4730751"/>
          <a:ext cx="6590308" cy="4778374"/>
        </a:xfrm>
        <a:prstGeom prst="rect">
          <a:avLst/>
        </a:prstGeom>
      </xdr:spPr>
    </xdr:pic>
    <xdr:clientData/>
  </xdr:twoCellAnchor>
  <xdr:twoCellAnchor editAs="oneCell">
    <xdr:from>
      <xdr:col>10</xdr:col>
      <xdr:colOff>603249</xdr:colOff>
      <xdr:row>24</xdr:row>
      <xdr:rowOff>142874</xdr:rowOff>
    </xdr:from>
    <xdr:to>
      <xdr:col>21</xdr:col>
      <xdr:colOff>508000</xdr:colOff>
      <xdr:row>49</xdr:row>
      <xdr:rowOff>142875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4217" t="28235" r="19162" b="12066"/>
        <a:stretch/>
      </xdr:blipFill>
      <xdr:spPr>
        <a:xfrm>
          <a:off x="6635749" y="4714874"/>
          <a:ext cx="6540501" cy="4762501"/>
        </a:xfrm>
        <a:prstGeom prst="rect">
          <a:avLst/>
        </a:prstGeom>
      </xdr:spPr>
    </xdr:pic>
    <xdr:clientData/>
  </xdr:twoCellAnchor>
  <xdr:twoCellAnchor editAs="oneCell">
    <xdr:from>
      <xdr:col>22</xdr:col>
      <xdr:colOff>444499</xdr:colOff>
      <xdr:row>0</xdr:row>
      <xdr:rowOff>127000</xdr:rowOff>
    </xdr:from>
    <xdr:to>
      <xdr:col>33</xdr:col>
      <xdr:colOff>67104</xdr:colOff>
      <xdr:row>25</xdr:row>
      <xdr:rowOff>15875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721" t="30297" r="20641" b="14351"/>
        <a:stretch/>
      </xdr:blipFill>
      <xdr:spPr>
        <a:xfrm>
          <a:off x="13715999" y="127000"/>
          <a:ext cx="6258355" cy="465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0</xdr:row>
      <xdr:rowOff>111125</xdr:rowOff>
    </xdr:from>
    <xdr:to>
      <xdr:col>10</xdr:col>
      <xdr:colOff>523875</xdr:colOff>
      <xdr:row>24</xdr:row>
      <xdr:rowOff>95250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2681" t="24310" r="17544" b="13398"/>
        <a:stretch/>
      </xdr:blipFill>
      <xdr:spPr>
        <a:xfrm>
          <a:off x="174625" y="111125"/>
          <a:ext cx="6381750" cy="4556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587376</xdr:colOff>
      <xdr:row>0</xdr:row>
      <xdr:rowOff>79375</xdr:rowOff>
    </xdr:from>
    <xdr:to>
      <xdr:col>22</xdr:col>
      <xdr:colOff>460376</xdr:colOff>
      <xdr:row>24</xdr:row>
      <xdr:rowOff>134937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9155" t="28051" r="15258" b="9772"/>
        <a:stretch/>
      </xdr:blipFill>
      <xdr:spPr>
        <a:xfrm>
          <a:off x="6619876" y="79375"/>
          <a:ext cx="7112000" cy="462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zoomScale="55" zoomScaleNormal="55" workbookViewId="0">
      <selection activeCell="N29" sqref="N29"/>
    </sheetView>
  </sheetViews>
  <sheetFormatPr defaultColWidth="18.5703125" defaultRowHeight="15" x14ac:dyDescent="0.25"/>
  <cols>
    <col min="1" max="1" width="30.28515625" style="1" customWidth="1"/>
    <col min="2" max="2" width="22" style="1" customWidth="1"/>
    <col min="3" max="3" width="19.28515625" style="1" bestFit="1" customWidth="1"/>
    <col min="4" max="4" width="18.5703125" style="1"/>
    <col min="5" max="5" width="22.42578125" style="1" customWidth="1"/>
    <col min="6" max="6" width="20.7109375" style="1" customWidth="1"/>
    <col min="7" max="16384" width="18.5703125" style="1"/>
  </cols>
  <sheetData>
    <row r="1" spans="7:9" x14ac:dyDescent="0.25">
      <c r="I1" s="28" t="s">
        <v>23</v>
      </c>
    </row>
    <row r="2" spans="7:9" x14ac:dyDescent="0.25">
      <c r="I2" s="28">
        <v>29</v>
      </c>
    </row>
    <row r="3" spans="7:9" x14ac:dyDescent="0.25">
      <c r="I3" s="14"/>
    </row>
    <row r="4" spans="7:9" x14ac:dyDescent="0.25">
      <c r="I4" s="15"/>
    </row>
    <row r="15" spans="7:9" x14ac:dyDescent="0.25">
      <c r="G15" s="37">
        <v>43631</v>
      </c>
      <c r="H15" s="37"/>
    </row>
    <row r="16" spans="7:9" ht="15.75" thickBot="1" x14ac:dyDescent="0.3">
      <c r="G16" s="38"/>
      <c r="H16" s="38"/>
    </row>
    <row r="18" spans="1:9" ht="30" customHeight="1" x14ac:dyDescent="0.25">
      <c r="A18" s="42" t="s">
        <v>77</v>
      </c>
      <c r="B18" s="42"/>
      <c r="C18" s="42"/>
      <c r="D18" s="42"/>
      <c r="E18" s="42"/>
      <c r="F18" s="42"/>
      <c r="G18" s="42"/>
      <c r="H18" s="42"/>
      <c r="I18" s="42"/>
    </row>
    <row r="19" spans="1:9" ht="15" customHeight="1" x14ac:dyDescent="0.25">
      <c r="B19" s="29" t="s">
        <v>65</v>
      </c>
      <c r="C19" s="29"/>
      <c r="D19" s="29"/>
      <c r="E19" s="29"/>
      <c r="F19" s="29"/>
      <c r="G19" s="29"/>
    </row>
    <row r="21" spans="1:9" ht="15.75" thickBot="1" x14ac:dyDescent="0.3"/>
    <row r="22" spans="1:9" ht="49.5" customHeight="1" x14ac:dyDescent="0.25">
      <c r="B22" s="39" t="s">
        <v>3</v>
      </c>
      <c r="C22" s="40"/>
      <c r="D22" s="39" t="s">
        <v>8</v>
      </c>
      <c r="E22" s="41"/>
      <c r="F22" s="40"/>
      <c r="G22" s="39" t="s">
        <v>75</v>
      </c>
      <c r="H22" s="40"/>
    </row>
    <row r="23" spans="1:9" ht="26.25" thickBot="1" x14ac:dyDescent="0.3">
      <c r="A23" s="10" t="s">
        <v>0</v>
      </c>
      <c r="B23" s="10" t="s">
        <v>4</v>
      </c>
      <c r="C23" s="10" t="s">
        <v>5</v>
      </c>
      <c r="D23" s="10" t="s">
        <v>4</v>
      </c>
      <c r="E23" s="10" t="s">
        <v>16</v>
      </c>
      <c r="F23" s="10" t="s">
        <v>17</v>
      </c>
      <c r="G23" s="10" t="s">
        <v>4</v>
      </c>
      <c r="H23" s="11" t="s">
        <v>76</v>
      </c>
    </row>
    <row r="24" spans="1:9" x14ac:dyDescent="0.25">
      <c r="A24" s="12" t="s">
        <v>1</v>
      </c>
      <c r="B24" s="24">
        <f>52.24*I2</f>
        <v>1514.96</v>
      </c>
      <c r="C24" s="24">
        <f>78.76*I2</f>
        <v>2284.04</v>
      </c>
      <c r="D24" s="24">
        <f>63.62*I2</f>
        <v>1844.98</v>
      </c>
      <c r="E24" s="24">
        <f>87.17*I2</f>
        <v>2527.9299999999998</v>
      </c>
      <c r="F24" s="24">
        <f>93.48*I2</f>
        <v>2710.92</v>
      </c>
      <c r="G24" s="24">
        <f>73.07*I2</f>
        <v>2119.0299999999997</v>
      </c>
      <c r="H24" s="24">
        <f>117.62*I2</f>
        <v>3410.98</v>
      </c>
    </row>
    <row r="25" spans="1:9" x14ac:dyDescent="0.25">
      <c r="A25" s="13" t="s">
        <v>79</v>
      </c>
      <c r="B25" s="25">
        <f>59.86*I2</f>
        <v>1735.94</v>
      </c>
      <c r="C25" s="25">
        <f>86.1*I2</f>
        <v>2496.8999999999996</v>
      </c>
      <c r="D25" s="25">
        <f>72.48*I2</f>
        <v>2101.92</v>
      </c>
      <c r="E25" s="25">
        <f>92.41*I2</f>
        <v>2679.89</v>
      </c>
      <c r="F25" s="25">
        <f>97.75*$I$2</f>
        <v>2834.75</v>
      </c>
      <c r="G25" s="25">
        <f>77.72*I2</f>
        <v>2253.88</v>
      </c>
      <c r="H25" s="25">
        <f>122.86*I2</f>
        <v>3562.94</v>
      </c>
    </row>
    <row r="26" spans="1:9" x14ac:dyDescent="0.25">
      <c r="A26" s="13" t="s">
        <v>2</v>
      </c>
      <c r="B26" s="25">
        <f>65.1*I2</f>
        <v>1887.8999999999999</v>
      </c>
      <c r="C26" s="25">
        <f>92.41*I2</f>
        <v>2679.89</v>
      </c>
      <c r="D26" s="25">
        <f>77.72*I2</f>
        <v>2253.88</v>
      </c>
      <c r="E26" s="25">
        <f>98.72*I2</f>
        <v>2862.88</v>
      </c>
      <c r="F26" s="25">
        <f>105*I2</f>
        <v>3045</v>
      </c>
      <c r="G26" s="25">
        <f>82.97*I2</f>
        <v>2406.13</v>
      </c>
      <c r="H26" s="25">
        <f>128.1*I2</f>
        <v>3714.8999999999996</v>
      </c>
    </row>
    <row r="27" spans="1:9" ht="25.5" x14ac:dyDescent="0.25">
      <c r="A27" s="13" t="s">
        <v>31</v>
      </c>
      <c r="B27" s="25">
        <f>$I$2*52.74*1.25</f>
        <v>1911.825</v>
      </c>
      <c r="C27" s="25">
        <f>$I$2*75.27*1.3</f>
        <v>2837.6790000000001</v>
      </c>
      <c r="D27" s="25">
        <f>$I$2*64.82*1.25</f>
        <v>2349.7249999999995</v>
      </c>
      <c r="E27" s="25">
        <f>$I$2*81.62*1.3</f>
        <v>3077.0740000000001</v>
      </c>
      <c r="F27" s="25">
        <f>$I$2*86.55*1.3</f>
        <v>3262.9349999999999</v>
      </c>
      <c r="G27" s="25">
        <f>$I$2*77.46*1.25</f>
        <v>2807.9249999999997</v>
      </c>
      <c r="H27" s="25">
        <f>$I$2*137.08*1.3</f>
        <v>5167.9160000000002</v>
      </c>
    </row>
    <row r="28" spans="1:9" ht="25.5" x14ac:dyDescent="0.25">
      <c r="A28" s="13" t="s">
        <v>32</v>
      </c>
      <c r="B28" s="22">
        <f>B27*1.078</f>
        <v>2060.9473500000004</v>
      </c>
      <c r="C28" s="22">
        <f t="shared" ref="C28:H28" si="0">C27*1.078</f>
        <v>3059.0179620000004</v>
      </c>
      <c r="D28" s="22">
        <f>D27*1.078</f>
        <v>2533.0035499999994</v>
      </c>
      <c r="E28" s="22">
        <f t="shared" si="0"/>
        <v>3317.0857720000004</v>
      </c>
      <c r="F28" s="22">
        <f t="shared" si="0"/>
        <v>3517.4439300000004</v>
      </c>
      <c r="G28" s="22">
        <f t="shared" si="0"/>
        <v>3026.9431500000001</v>
      </c>
      <c r="H28" s="22">
        <f t="shared" si="0"/>
        <v>5571.0134480000006</v>
      </c>
    </row>
    <row r="29" spans="1:9" ht="25.5" x14ac:dyDescent="0.25">
      <c r="A29" s="13" t="s">
        <v>69</v>
      </c>
      <c r="B29" s="22">
        <f>B24*1.6</f>
        <v>2423.9360000000001</v>
      </c>
      <c r="C29" s="22">
        <f>C24*1.6</f>
        <v>3654.4639999999999</v>
      </c>
      <c r="D29" s="22">
        <f>D24*1.6</f>
        <v>2951.9680000000003</v>
      </c>
      <c r="E29" s="22">
        <f t="shared" ref="E29:G29" si="1">E24*1.6</f>
        <v>4044.6880000000001</v>
      </c>
      <c r="F29" s="22" t="s">
        <v>14</v>
      </c>
      <c r="G29" s="22">
        <f t="shared" si="1"/>
        <v>3390.4479999999999</v>
      </c>
      <c r="H29" s="22" t="s">
        <v>14</v>
      </c>
    </row>
    <row r="30" spans="1:9" ht="63.75" x14ac:dyDescent="0.25">
      <c r="A30" s="13" t="s">
        <v>70</v>
      </c>
      <c r="B30" s="22">
        <f>B27*1.6*1.078</f>
        <v>3297.5157600000002</v>
      </c>
      <c r="C30" s="22">
        <f>C27*1.6*1.078</f>
        <v>4894.4287392000006</v>
      </c>
      <c r="D30" s="22">
        <f>D27*1.6*1.078</f>
        <v>4052.8056799999999</v>
      </c>
      <c r="E30" s="22">
        <f>E27*1.6*1.078</f>
        <v>5307.3372352000006</v>
      </c>
      <c r="F30" s="21" t="s">
        <v>14</v>
      </c>
      <c r="G30" s="22" t="s">
        <v>14</v>
      </c>
      <c r="H30" s="21" t="s">
        <v>14</v>
      </c>
    </row>
    <row r="31" spans="1:9" ht="38.25" x14ac:dyDescent="0.25">
      <c r="A31" s="13" t="s">
        <v>27</v>
      </c>
      <c r="B31" s="22">
        <f>B27*1.771</f>
        <v>3385.842075</v>
      </c>
      <c r="C31" s="22" t="s">
        <v>14</v>
      </c>
      <c r="D31" s="22" t="s">
        <v>14</v>
      </c>
      <c r="E31" s="22" t="s">
        <v>14</v>
      </c>
      <c r="F31" s="21" t="s">
        <v>14</v>
      </c>
      <c r="G31" s="22" t="s">
        <v>14</v>
      </c>
      <c r="H31" s="21" t="s">
        <v>14</v>
      </c>
    </row>
    <row r="33" spans="1:8" ht="42.75" customHeight="1" x14ac:dyDescent="0.25">
      <c r="A33" s="36" t="s">
        <v>18</v>
      </c>
      <c r="B33" s="36"/>
      <c r="C33" s="36"/>
      <c r="D33" s="36"/>
      <c r="E33" s="5">
        <v>418</v>
      </c>
      <c r="F33" s="5" t="s">
        <v>15</v>
      </c>
      <c r="G33" s="4"/>
    </row>
    <row r="34" spans="1:8" ht="42.75" customHeight="1" x14ac:dyDescent="0.25">
      <c r="A34" s="35" t="s">
        <v>19</v>
      </c>
      <c r="B34" s="35"/>
      <c r="C34" s="35"/>
      <c r="D34" s="35"/>
      <c r="E34" s="35"/>
      <c r="F34" s="35"/>
      <c r="G34" s="35"/>
    </row>
    <row r="35" spans="1:8" ht="42.75" customHeight="1" x14ac:dyDescent="0.25">
      <c r="A35" s="35" t="s">
        <v>13</v>
      </c>
      <c r="B35" s="35"/>
      <c r="C35" s="35"/>
      <c r="D35" s="35"/>
      <c r="E35" s="35"/>
      <c r="F35" s="35"/>
      <c r="G35" s="35"/>
    </row>
    <row r="36" spans="1:8" ht="42.75" customHeight="1" x14ac:dyDescent="0.25">
      <c r="A36" s="35" t="s">
        <v>30</v>
      </c>
      <c r="B36" s="35"/>
      <c r="C36" s="35"/>
      <c r="D36" s="35"/>
      <c r="E36" s="6">
        <f>2.7*I2</f>
        <v>78.300000000000011</v>
      </c>
      <c r="F36" s="5" t="s">
        <v>15</v>
      </c>
      <c r="G36" s="3"/>
    </row>
    <row r="37" spans="1:8" ht="32.25" customHeight="1" x14ac:dyDescent="0.25">
      <c r="A37" s="35" t="s">
        <v>10</v>
      </c>
      <c r="B37" s="35"/>
      <c r="C37" s="35"/>
      <c r="D37" s="35"/>
    </row>
    <row r="38" spans="1:8" ht="30.75" customHeight="1" x14ac:dyDescent="0.25">
      <c r="A38" s="35" t="s">
        <v>9</v>
      </c>
      <c r="B38" s="35"/>
      <c r="C38" s="35"/>
      <c r="D38" s="35"/>
    </row>
    <row r="39" spans="1:8" ht="30.75" customHeight="1" x14ac:dyDescent="0.25">
      <c r="A39" s="43" t="s">
        <v>24</v>
      </c>
      <c r="B39" s="43"/>
      <c r="C39" s="43"/>
      <c r="D39" s="43"/>
      <c r="E39" s="43"/>
    </row>
    <row r="40" spans="1:8" ht="35.25" customHeight="1" x14ac:dyDescent="0.25">
      <c r="A40" s="35" t="s">
        <v>6</v>
      </c>
      <c r="B40" s="35"/>
      <c r="C40" s="35"/>
      <c r="D40" s="35"/>
    </row>
    <row r="42" spans="1:8" ht="37.5" customHeight="1" x14ac:dyDescent="0.25">
      <c r="A42" s="2" t="s">
        <v>7</v>
      </c>
      <c r="B42" s="2"/>
    </row>
    <row r="43" spans="1:8" ht="29.25" customHeight="1" x14ac:dyDescent="0.25">
      <c r="A43" s="35" t="s">
        <v>28</v>
      </c>
      <c r="B43" s="35"/>
      <c r="C43" s="35"/>
      <c r="D43" s="35"/>
    </row>
    <row r="44" spans="1:8" ht="29.25" customHeight="1" x14ac:dyDescent="0.25">
      <c r="A44" s="35" t="s">
        <v>29</v>
      </c>
      <c r="B44" s="35"/>
      <c r="C44" s="35"/>
      <c r="D44" s="35"/>
    </row>
    <row r="45" spans="1:8" ht="34.5" customHeight="1" x14ac:dyDescent="0.25">
      <c r="A45" s="35" t="s">
        <v>22</v>
      </c>
      <c r="B45" s="35"/>
      <c r="C45" s="35"/>
      <c r="D45" s="35"/>
    </row>
    <row r="46" spans="1:8" ht="23.25" customHeight="1" x14ac:dyDescent="0.25">
      <c r="A46" s="35" t="s">
        <v>11</v>
      </c>
      <c r="B46" s="35"/>
      <c r="C46" s="35"/>
      <c r="D46" s="35"/>
    </row>
    <row r="47" spans="1:8" ht="23.25" customHeight="1" x14ac:dyDescent="0.25">
      <c r="A47" s="9"/>
      <c r="C47" s="29" t="s">
        <v>26</v>
      </c>
      <c r="D47" s="29"/>
      <c r="G47" s="29" t="s">
        <v>25</v>
      </c>
      <c r="H47" s="29"/>
    </row>
    <row r="48" spans="1:8" ht="22.5" customHeight="1" x14ac:dyDescent="0.25">
      <c r="B48" s="30" t="s">
        <v>12</v>
      </c>
      <c r="C48" s="30"/>
      <c r="D48" s="30"/>
      <c r="E48" s="3"/>
      <c r="F48" s="30" t="s">
        <v>12</v>
      </c>
      <c r="G48" s="30"/>
      <c r="H48" s="30"/>
    </row>
    <row r="49" spans="2:9" ht="17.25" customHeight="1" x14ac:dyDescent="0.25">
      <c r="B49" s="26">
        <f>ROUNDUP(15*I2,0)</f>
        <v>435</v>
      </c>
      <c r="C49" s="33" t="s">
        <v>20</v>
      </c>
      <c r="D49" s="33"/>
      <c r="E49" s="33"/>
      <c r="F49" s="26">
        <f>ROUNDUP(21.66*$I$2,0)</f>
        <v>629</v>
      </c>
      <c r="G49" s="30" t="s">
        <v>20</v>
      </c>
      <c r="H49" s="30"/>
      <c r="I49" s="4"/>
    </row>
    <row r="50" spans="2:9" ht="18" customHeight="1" x14ac:dyDescent="0.25">
      <c r="B50" s="26">
        <f>ROUNDUP(21.66*I2,0)</f>
        <v>629</v>
      </c>
      <c r="C50" s="33" t="s">
        <v>21</v>
      </c>
      <c r="D50" s="33"/>
      <c r="E50" s="33"/>
      <c r="F50" s="26">
        <f>ROUNDUP(28.33*$I$2,0)</f>
        <v>822</v>
      </c>
      <c r="G50" s="30" t="s">
        <v>21</v>
      </c>
      <c r="H50" s="30"/>
      <c r="I50" s="4"/>
    </row>
    <row r="51" spans="2:9" ht="15" customHeight="1" x14ac:dyDescent="0.25">
      <c r="B51" s="27">
        <v>78</v>
      </c>
      <c r="C51" s="33" t="s">
        <v>33</v>
      </c>
      <c r="D51" s="33"/>
      <c r="E51" s="33"/>
      <c r="F51" s="27">
        <v>78</v>
      </c>
      <c r="G51" s="30" t="s">
        <v>33</v>
      </c>
      <c r="H51" s="30"/>
      <c r="I51" s="4"/>
    </row>
    <row r="52" spans="2:9" ht="15" customHeight="1" x14ac:dyDescent="0.25">
      <c r="B52" s="16"/>
      <c r="C52" s="4"/>
      <c r="D52" s="4"/>
      <c r="E52" s="4"/>
      <c r="F52" s="17"/>
      <c r="G52" s="4"/>
      <c r="H52" s="4"/>
    </row>
    <row r="53" spans="2:9" ht="15" customHeight="1" x14ac:dyDescent="0.25">
      <c r="B53" s="16"/>
      <c r="C53" s="29" t="s">
        <v>66</v>
      </c>
      <c r="D53" s="29"/>
      <c r="E53" s="4"/>
      <c r="F53" s="17"/>
      <c r="G53" s="34" t="s">
        <v>71</v>
      </c>
      <c r="H53" s="34"/>
    </row>
    <row r="54" spans="2:9" x14ac:dyDescent="0.25">
      <c r="B54" s="26">
        <f>ROUNDUP(25*I2,0)</f>
        <v>725</v>
      </c>
      <c r="C54" s="33" t="s">
        <v>67</v>
      </c>
      <c r="D54" s="33"/>
      <c r="E54" s="33"/>
      <c r="F54" s="17"/>
      <c r="G54" s="30" t="s">
        <v>72</v>
      </c>
      <c r="H54" s="30"/>
    </row>
    <row r="55" spans="2:9" x14ac:dyDescent="0.25">
      <c r="B55" s="26">
        <f>ROUNDUP(31.66*I2,0)</f>
        <v>919</v>
      </c>
      <c r="C55" s="33" t="s">
        <v>68</v>
      </c>
      <c r="D55" s="33"/>
      <c r="E55" s="33"/>
      <c r="F55" s="26">
        <f>ROUNDUP(28.33*I2,0)</f>
        <v>822</v>
      </c>
      <c r="G55" s="33" t="s">
        <v>21</v>
      </c>
      <c r="H55" s="33"/>
    </row>
    <row r="56" spans="2:9" x14ac:dyDescent="0.25">
      <c r="B56" s="27">
        <f>ROUNDUP(34.37*I2,0)</f>
        <v>997</v>
      </c>
      <c r="C56" s="33" t="s">
        <v>73</v>
      </c>
      <c r="D56" s="33"/>
      <c r="E56" s="33"/>
      <c r="F56" s="4"/>
      <c r="G56" s="4"/>
      <c r="H56" s="4"/>
    </row>
    <row r="57" spans="2:9" ht="15" customHeight="1" x14ac:dyDescent="0.25">
      <c r="B57" s="27">
        <f>ROUNDUP(27.68*I2,0)</f>
        <v>803</v>
      </c>
      <c r="C57" s="33" t="s">
        <v>74</v>
      </c>
      <c r="D57" s="33"/>
      <c r="E57" s="33"/>
      <c r="F57" s="4"/>
      <c r="G57" s="4"/>
      <c r="H57" s="4"/>
    </row>
    <row r="58" spans="2:9" ht="15" customHeight="1" x14ac:dyDescent="0.25">
      <c r="B58" s="4"/>
      <c r="C58" s="4"/>
      <c r="D58" s="4"/>
      <c r="E58" s="4"/>
      <c r="F58" s="4"/>
      <c r="G58" s="4"/>
      <c r="H58" s="4"/>
    </row>
    <row r="59" spans="2:9" ht="15" customHeight="1" x14ac:dyDescent="0.25">
      <c r="B59" s="4"/>
      <c r="C59" s="4"/>
      <c r="D59" s="4"/>
      <c r="E59" s="4"/>
      <c r="F59" s="4"/>
      <c r="G59" s="3"/>
      <c r="H59" s="3"/>
    </row>
    <row r="60" spans="2:9" x14ac:dyDescent="0.25">
      <c r="B60" s="4"/>
      <c r="C60" s="4"/>
      <c r="D60" s="4"/>
      <c r="E60" s="4"/>
      <c r="F60" s="18"/>
      <c r="G60" s="4"/>
      <c r="H60" s="4"/>
    </row>
    <row r="61" spans="2:9" x14ac:dyDescent="0.25">
      <c r="C61" s="29" t="s">
        <v>78</v>
      </c>
      <c r="D61" s="29"/>
      <c r="E61" s="19"/>
      <c r="F61" s="18"/>
      <c r="G61" s="19"/>
      <c r="H61" s="19"/>
    </row>
    <row r="62" spans="2:9" x14ac:dyDescent="0.25">
      <c r="B62" s="30" t="s">
        <v>12</v>
      </c>
      <c r="C62" s="30"/>
      <c r="D62" s="30"/>
      <c r="E62" s="19"/>
      <c r="F62" s="18"/>
      <c r="G62" s="19"/>
      <c r="H62" s="19"/>
    </row>
    <row r="63" spans="2:9" ht="15" customHeight="1" x14ac:dyDescent="0.25">
      <c r="B63" s="26">
        <f>ROUNDUP(21.66*$I$2,0)</f>
        <v>629</v>
      </c>
      <c r="C63" s="30" t="s">
        <v>20</v>
      </c>
      <c r="D63" s="30"/>
      <c r="E63" s="19"/>
      <c r="F63" s="18"/>
      <c r="G63" s="19"/>
      <c r="H63" s="19"/>
    </row>
    <row r="64" spans="2:9" ht="15" customHeight="1" x14ac:dyDescent="0.25">
      <c r="B64" s="26">
        <f>ROUNDUP(28.33*$I$2,0)</f>
        <v>822</v>
      </c>
      <c r="C64" s="30" t="s">
        <v>21</v>
      </c>
      <c r="D64" s="30"/>
      <c r="E64" s="19"/>
      <c r="F64" s="18"/>
      <c r="G64" s="19"/>
      <c r="H64" s="19"/>
    </row>
    <row r="65" spans="2:8" ht="15" customHeight="1" x14ac:dyDescent="0.25">
      <c r="B65" s="27">
        <v>78</v>
      </c>
      <c r="C65" s="30" t="s">
        <v>33</v>
      </c>
      <c r="D65" s="30"/>
      <c r="E65" s="19"/>
      <c r="F65" s="18"/>
      <c r="G65" s="19"/>
      <c r="H65" s="19"/>
    </row>
    <row r="66" spans="2:8" x14ac:dyDescent="0.25">
      <c r="B66" s="19"/>
      <c r="C66" s="19"/>
      <c r="D66" s="19"/>
      <c r="E66" s="19"/>
      <c r="F66" s="18"/>
      <c r="G66" s="19"/>
      <c r="H66" s="19"/>
    </row>
    <row r="67" spans="2:8" x14ac:dyDescent="0.25">
      <c r="B67" s="19"/>
      <c r="C67" s="19"/>
      <c r="D67" s="19"/>
      <c r="E67" s="19"/>
      <c r="F67" s="18"/>
      <c r="G67" s="19"/>
      <c r="H67" s="19"/>
    </row>
    <row r="68" spans="2:8" x14ac:dyDescent="0.25">
      <c r="B68" s="4"/>
      <c r="C68" s="4"/>
      <c r="D68" s="4"/>
      <c r="E68" s="4"/>
      <c r="F68" s="4"/>
      <c r="G68" s="4"/>
      <c r="H68" s="4"/>
    </row>
    <row r="69" spans="2:8" ht="38.25" customHeight="1" x14ac:dyDescent="0.25">
      <c r="B69" s="4"/>
      <c r="C69" s="4"/>
      <c r="D69" s="4"/>
      <c r="E69" s="4"/>
      <c r="F69" s="4"/>
      <c r="G69" s="4"/>
      <c r="H69" s="4"/>
    </row>
    <row r="70" spans="2:8" ht="15" customHeight="1" x14ac:dyDescent="0.25">
      <c r="B70" s="4"/>
      <c r="C70" s="4"/>
      <c r="D70" s="4"/>
      <c r="E70" s="4"/>
      <c r="F70" s="4"/>
      <c r="G70" s="4"/>
      <c r="H70" s="4"/>
    </row>
    <row r="71" spans="2:8" ht="15" customHeight="1" x14ac:dyDescent="0.25">
      <c r="B71" s="4"/>
      <c r="C71" s="4"/>
      <c r="D71" s="4"/>
      <c r="E71" s="4"/>
      <c r="F71" s="4"/>
      <c r="G71" s="4"/>
      <c r="H71" s="4"/>
    </row>
    <row r="72" spans="2:8" x14ac:dyDescent="0.25">
      <c r="B72" s="4"/>
      <c r="C72" s="4"/>
      <c r="D72" s="4"/>
      <c r="E72" s="4"/>
      <c r="F72" s="4"/>
      <c r="G72" s="4"/>
      <c r="H72" s="4"/>
    </row>
    <row r="73" spans="2:8" x14ac:dyDescent="0.25">
      <c r="B73" s="4"/>
      <c r="C73" s="4"/>
      <c r="D73" s="4"/>
      <c r="E73" s="4"/>
      <c r="F73" s="4"/>
      <c r="G73" s="4"/>
      <c r="H73" s="4"/>
    </row>
    <row r="74" spans="2:8" x14ac:dyDescent="0.25">
      <c r="B74" s="4"/>
      <c r="C74" s="4"/>
      <c r="D74" s="4"/>
      <c r="E74" s="4"/>
      <c r="F74" s="4"/>
      <c r="G74" s="4"/>
      <c r="H74" s="4"/>
    </row>
    <row r="75" spans="2:8" x14ac:dyDescent="0.25">
      <c r="B75" s="4"/>
      <c r="C75" s="4"/>
      <c r="D75" s="4"/>
      <c r="E75" s="29" t="s">
        <v>38</v>
      </c>
      <c r="F75" s="29"/>
      <c r="G75" s="29"/>
      <c r="H75" s="4"/>
    </row>
    <row r="76" spans="2:8" x14ac:dyDescent="0.25">
      <c r="B76" s="4"/>
      <c r="C76" s="4"/>
      <c r="D76" s="4"/>
      <c r="E76" s="32" t="s">
        <v>39</v>
      </c>
      <c r="F76" s="32"/>
      <c r="G76" s="32"/>
      <c r="H76" s="4"/>
    </row>
    <row r="77" spans="2:8" x14ac:dyDescent="0.25">
      <c r="B77" s="4"/>
      <c r="C77" s="4"/>
      <c r="D77" s="4"/>
      <c r="E77" s="27">
        <f>ROUNDUP(15*I2,0)</f>
        <v>435</v>
      </c>
      <c r="F77" s="31" t="s">
        <v>36</v>
      </c>
      <c r="G77" s="31"/>
      <c r="H77" s="23"/>
    </row>
    <row r="78" spans="2:8" ht="15" customHeight="1" x14ac:dyDescent="0.25">
      <c r="B78" s="4"/>
      <c r="C78" s="4"/>
      <c r="D78" s="4"/>
      <c r="E78" s="27">
        <f>ROUNDUP(20*I2,0)</f>
        <v>580</v>
      </c>
      <c r="F78" s="31" t="s">
        <v>37</v>
      </c>
      <c r="G78" s="31"/>
      <c r="H78" s="31"/>
    </row>
    <row r="79" spans="2:8" ht="15" customHeight="1" x14ac:dyDescent="0.25">
      <c r="B79" s="4"/>
      <c r="C79" s="4"/>
      <c r="D79" s="4"/>
      <c r="E79" s="27">
        <f>ROUNDUP(21.66*I2,0)</f>
        <v>629</v>
      </c>
      <c r="F79" s="31" t="s">
        <v>40</v>
      </c>
      <c r="G79" s="31"/>
      <c r="H79" s="23"/>
    </row>
    <row r="80" spans="2:8" ht="15" customHeight="1" x14ac:dyDescent="0.25">
      <c r="B80" s="4"/>
      <c r="C80" s="4"/>
      <c r="D80" s="4"/>
      <c r="E80" s="27">
        <f>ROUNDUP(28.33*I2,0)</f>
        <v>822</v>
      </c>
      <c r="F80" s="31" t="s">
        <v>41</v>
      </c>
      <c r="G80" s="31"/>
      <c r="H80" s="31"/>
    </row>
    <row r="81" spans="2:8" x14ac:dyDescent="0.25">
      <c r="B81" s="4"/>
      <c r="C81" s="4"/>
      <c r="D81" s="4"/>
      <c r="E81" s="19"/>
      <c r="F81" s="19"/>
      <c r="G81" s="19"/>
      <c r="H81" s="19"/>
    </row>
    <row r="82" spans="2:8" ht="15" customHeight="1" x14ac:dyDescent="0.25">
      <c r="B82" s="4"/>
      <c r="C82" s="4"/>
      <c r="D82" s="4"/>
      <c r="E82" s="19"/>
      <c r="F82" s="19"/>
      <c r="G82" s="19"/>
      <c r="H82" s="19"/>
    </row>
    <row r="83" spans="2:8" ht="15" customHeight="1" x14ac:dyDescent="0.25">
      <c r="B83" s="4"/>
      <c r="C83" s="4"/>
      <c r="D83" s="4"/>
      <c r="E83" s="19"/>
      <c r="F83" s="19"/>
      <c r="G83" s="19"/>
      <c r="H83" s="19"/>
    </row>
    <row r="86" spans="2:8" ht="15" customHeight="1" x14ac:dyDescent="0.25">
      <c r="C86" s="20" t="s">
        <v>34</v>
      </c>
      <c r="D86" s="20" t="s">
        <v>35</v>
      </c>
    </row>
    <row r="92" spans="2:8" x14ac:dyDescent="0.25">
      <c r="C92" s="20"/>
      <c r="D92" s="20"/>
    </row>
  </sheetData>
  <mergeCells count="47">
    <mergeCell ref="A34:G34"/>
    <mergeCell ref="A35:G35"/>
    <mergeCell ref="A37:D37"/>
    <mergeCell ref="A38:D38"/>
    <mergeCell ref="A39:E39"/>
    <mergeCell ref="A36:D36"/>
    <mergeCell ref="A33:D33"/>
    <mergeCell ref="G15:H16"/>
    <mergeCell ref="B22:C22"/>
    <mergeCell ref="D22:F22"/>
    <mergeCell ref="G22:H22"/>
    <mergeCell ref="A18:I18"/>
    <mergeCell ref="B19:G19"/>
    <mergeCell ref="A40:D40"/>
    <mergeCell ref="A43:D43"/>
    <mergeCell ref="A44:D44"/>
    <mergeCell ref="A45:D45"/>
    <mergeCell ref="A46:D46"/>
    <mergeCell ref="C47:D47"/>
    <mergeCell ref="B48:D48"/>
    <mergeCell ref="F48:H48"/>
    <mergeCell ref="C49:E49"/>
    <mergeCell ref="G49:H49"/>
    <mergeCell ref="G47:H47"/>
    <mergeCell ref="C55:E55"/>
    <mergeCell ref="G55:H55"/>
    <mergeCell ref="C56:E56"/>
    <mergeCell ref="C57:E57"/>
    <mergeCell ref="C50:E50"/>
    <mergeCell ref="G50:H50"/>
    <mergeCell ref="C53:D53"/>
    <mergeCell ref="G53:H53"/>
    <mergeCell ref="C54:E54"/>
    <mergeCell ref="G54:H54"/>
    <mergeCell ref="G51:H51"/>
    <mergeCell ref="C51:E51"/>
    <mergeCell ref="F79:G79"/>
    <mergeCell ref="F80:H80"/>
    <mergeCell ref="E75:G75"/>
    <mergeCell ref="E76:G76"/>
    <mergeCell ref="F77:G77"/>
    <mergeCell ref="F78:H78"/>
    <mergeCell ref="C61:D61"/>
    <mergeCell ref="B62:D62"/>
    <mergeCell ref="C63:D63"/>
    <mergeCell ref="C64:D64"/>
    <mergeCell ref="C65:D65"/>
  </mergeCells>
  <printOptions horizontalCentered="1"/>
  <pageMargins left="0.19685039370078741" right="0.31496062992125984" top="0.74803149606299213" bottom="0.43307086614173229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E13" sqref="E13"/>
    </sheetView>
  </sheetViews>
  <sheetFormatPr defaultRowHeight="15" x14ac:dyDescent="0.25"/>
  <cols>
    <col min="1" max="1" width="12" customWidth="1"/>
    <col min="2" max="2" width="16.7109375" customWidth="1"/>
    <col min="3" max="3" width="14.85546875" customWidth="1"/>
    <col min="4" max="4" width="17.28515625" customWidth="1"/>
  </cols>
  <sheetData>
    <row r="2" spans="1:4" ht="36.75" customHeight="1" x14ac:dyDescent="0.3">
      <c r="B2" s="44" t="s">
        <v>42</v>
      </c>
      <c r="C2" s="44"/>
    </row>
    <row r="5" spans="1:4" ht="27.75" customHeight="1" x14ac:dyDescent="0.25">
      <c r="A5" s="7" t="s">
        <v>43</v>
      </c>
      <c r="B5" s="7" t="s">
        <v>44</v>
      </c>
      <c r="C5" s="7" t="s">
        <v>45</v>
      </c>
      <c r="D5" s="7" t="s">
        <v>46</v>
      </c>
    </row>
    <row r="6" spans="1:4" x14ac:dyDescent="0.25">
      <c r="A6" s="8" t="s">
        <v>47</v>
      </c>
      <c r="B6" s="8" t="s">
        <v>48</v>
      </c>
      <c r="C6" s="8" t="s">
        <v>49</v>
      </c>
      <c r="D6" s="8" t="s">
        <v>50</v>
      </c>
    </row>
    <row r="7" spans="1:4" x14ac:dyDescent="0.25">
      <c r="A7" s="8" t="s">
        <v>51</v>
      </c>
      <c r="B7" s="8" t="s">
        <v>48</v>
      </c>
      <c r="C7" s="8" t="s">
        <v>49</v>
      </c>
      <c r="D7" s="8" t="s">
        <v>50</v>
      </c>
    </row>
    <row r="8" spans="1:4" x14ac:dyDescent="0.25">
      <c r="A8" s="8" t="s">
        <v>52</v>
      </c>
      <c r="B8" s="8" t="s">
        <v>48</v>
      </c>
      <c r="C8" s="8" t="s">
        <v>49</v>
      </c>
      <c r="D8" s="8" t="s">
        <v>50</v>
      </c>
    </row>
    <row r="9" spans="1:4" x14ac:dyDescent="0.25">
      <c r="A9" s="8" t="s">
        <v>53</v>
      </c>
      <c r="B9" s="8" t="s">
        <v>48</v>
      </c>
      <c r="C9" s="8" t="s">
        <v>49</v>
      </c>
      <c r="D9" s="8" t="s">
        <v>50</v>
      </c>
    </row>
    <row r="10" spans="1:4" x14ac:dyDescent="0.25">
      <c r="A10" s="8" t="s">
        <v>54</v>
      </c>
      <c r="B10" s="8" t="s">
        <v>48</v>
      </c>
      <c r="C10" s="8" t="s">
        <v>49</v>
      </c>
      <c r="D10" s="8" t="s">
        <v>50</v>
      </c>
    </row>
    <row r="11" spans="1:4" x14ac:dyDescent="0.25">
      <c r="A11" s="8" t="s">
        <v>55</v>
      </c>
      <c r="B11" s="8" t="s">
        <v>48</v>
      </c>
      <c r="C11" s="8" t="s">
        <v>49</v>
      </c>
      <c r="D11" s="8" t="s">
        <v>50</v>
      </c>
    </row>
    <row r="12" spans="1:4" x14ac:dyDescent="0.25">
      <c r="A12" s="8" t="s">
        <v>56</v>
      </c>
      <c r="B12" s="8" t="s">
        <v>48</v>
      </c>
      <c r="C12" s="8" t="s">
        <v>49</v>
      </c>
      <c r="D12" s="8" t="s">
        <v>50</v>
      </c>
    </row>
    <row r="13" spans="1:4" x14ac:dyDescent="0.25">
      <c r="A13" s="8" t="s">
        <v>57</v>
      </c>
      <c r="B13" s="8" t="s">
        <v>48</v>
      </c>
      <c r="C13" s="8" t="s">
        <v>49</v>
      </c>
      <c r="D13" s="8" t="s">
        <v>50</v>
      </c>
    </row>
    <row r="14" spans="1:4" x14ac:dyDescent="0.25">
      <c r="A14" s="8" t="s">
        <v>58</v>
      </c>
      <c r="B14" s="8" t="s">
        <v>48</v>
      </c>
      <c r="C14" s="8" t="s">
        <v>49</v>
      </c>
      <c r="D14" s="8" t="s">
        <v>50</v>
      </c>
    </row>
    <row r="15" spans="1:4" x14ac:dyDescent="0.25">
      <c r="A15" s="8" t="s">
        <v>64</v>
      </c>
      <c r="B15" s="8" t="s">
        <v>48</v>
      </c>
      <c r="C15" s="8" t="s">
        <v>49</v>
      </c>
      <c r="D15" s="8" t="s">
        <v>50</v>
      </c>
    </row>
    <row r="16" spans="1:4" x14ac:dyDescent="0.25">
      <c r="A16" s="8" t="s">
        <v>59</v>
      </c>
      <c r="B16" s="8" t="s">
        <v>60</v>
      </c>
      <c r="C16" s="8" t="s">
        <v>60</v>
      </c>
      <c r="D16" s="8" t="s">
        <v>60</v>
      </c>
    </row>
    <row r="17" spans="1:4" x14ac:dyDescent="0.25">
      <c r="A17" s="8" t="s">
        <v>61</v>
      </c>
      <c r="B17" s="8" t="s">
        <v>60</v>
      </c>
      <c r="C17" s="8" t="s">
        <v>60</v>
      </c>
      <c r="D17" s="8" t="s">
        <v>60</v>
      </c>
    </row>
    <row r="18" spans="1:4" x14ac:dyDescent="0.25">
      <c r="A18" s="8" t="s">
        <v>62</v>
      </c>
      <c r="B18" s="8" t="s">
        <v>60</v>
      </c>
      <c r="C18" s="8" t="s">
        <v>60</v>
      </c>
      <c r="D18" s="8" t="s">
        <v>60</v>
      </c>
    </row>
    <row r="19" spans="1:4" x14ac:dyDescent="0.25">
      <c r="A19" s="8" t="s">
        <v>63</v>
      </c>
      <c r="B19" s="8" t="s">
        <v>60</v>
      </c>
      <c r="C19" s="8" t="s">
        <v>60</v>
      </c>
      <c r="D19" s="8" t="s">
        <v>60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60" zoomScaleNormal="60" workbookViewId="0">
      <selection activeCell="Z43" sqref="Z43"/>
    </sheetView>
  </sheetViews>
  <sheetFormatPr defaultRowHeight="15" x14ac:dyDescent="0.25"/>
  <sheetData/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15062019</vt:lpstr>
      <vt:lpstr>Мин. размер</vt:lpstr>
      <vt:lpstr>R фасады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Кадук Анастасия</cp:lastModifiedBy>
  <cp:lastPrinted>2015-08-20T07:31:20Z</cp:lastPrinted>
  <dcterms:created xsi:type="dcterms:W3CDTF">2014-11-07T10:32:58Z</dcterms:created>
  <dcterms:modified xsi:type="dcterms:W3CDTF">2019-06-21T09:08:17Z</dcterms:modified>
</cp:coreProperties>
</file>